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Prefeitura\Engenharia 2019\Projetos 2019\Projeto_Calçamentos Recurso Proprio\ARQUIVOS LICITAÇÃO\"/>
    </mc:Choice>
  </mc:AlternateContent>
  <bookViews>
    <workbookView xWindow="0" yWindow="0" windowWidth="20490" windowHeight="6930" tabRatio="1000" activeTab="1"/>
  </bookViews>
  <sheets>
    <sheet name="Orçamento" sheetId="7" r:id="rId1"/>
    <sheet name="Cronograma" sheetId="16" r:id="rId2"/>
  </sheets>
  <calcPr calcId="152511"/>
</workbook>
</file>

<file path=xl/calcChain.xml><?xml version="1.0" encoding="utf-8"?>
<calcChain xmlns="http://schemas.openxmlformats.org/spreadsheetml/2006/main">
  <c r="J18" i="7" l="1"/>
  <c r="F15" i="7" l="1"/>
  <c r="F17" i="7" l="1"/>
  <c r="F16" i="7"/>
  <c r="F14" i="7"/>
  <c r="F22" i="7" l="1"/>
  <c r="F21" i="7"/>
  <c r="I21" i="7" l="1"/>
  <c r="J21" i="7" s="1"/>
  <c r="I20" i="7"/>
  <c r="J20" i="7" s="1"/>
  <c r="I22" i="7" l="1"/>
  <c r="J22" i="7" s="1"/>
  <c r="J23" i="7" s="1"/>
  <c r="M14" i="16" l="1"/>
  <c r="C14" i="16" s="1"/>
  <c r="D14" i="16" s="1"/>
  <c r="I14" i="7"/>
  <c r="J14" i="7" s="1"/>
  <c r="I17" i="7" l="1"/>
  <c r="J17" i="7" s="1"/>
  <c r="I16" i="7" l="1"/>
  <c r="J16" i="7" s="1"/>
  <c r="I15" i="7"/>
  <c r="J15" i="7" s="1"/>
  <c r="I11" i="7"/>
  <c r="J11" i="7" s="1"/>
  <c r="J12" i="7" l="1"/>
  <c r="J24" i="7" l="1"/>
  <c r="M13" i="16"/>
  <c r="M12" i="16"/>
  <c r="G13" i="16" l="1"/>
  <c r="E13" i="16"/>
  <c r="F13" i="16" s="1"/>
  <c r="C13" i="16"/>
  <c r="D13" i="16" s="1"/>
  <c r="I13" i="16"/>
  <c r="C12" i="16"/>
  <c r="D12" i="16" s="1"/>
  <c r="M16" i="16"/>
  <c r="I16" i="16" l="1"/>
  <c r="J16" i="16" s="1"/>
  <c r="J13" i="16"/>
  <c r="H13" i="16"/>
  <c r="G16" i="16"/>
  <c r="H16" i="16" s="1"/>
  <c r="C16" i="16"/>
  <c r="C17" i="16" s="1"/>
  <c r="D17" i="16" s="1"/>
  <c r="E16" i="16"/>
  <c r="F16" i="16" s="1"/>
  <c r="D16" i="16" l="1"/>
  <c r="F17" i="16"/>
  <c r="H17" i="16" s="1"/>
  <c r="J17" i="16" s="1"/>
  <c r="E17" i="16"/>
  <c r="G17" i="16" s="1"/>
  <c r="I17" i="16" s="1"/>
</calcChain>
</file>

<file path=xl/sharedStrings.xml><?xml version="1.0" encoding="utf-8"?>
<sst xmlns="http://schemas.openxmlformats.org/spreadsheetml/2006/main" count="106" uniqueCount="70">
  <si>
    <t>UNID.</t>
  </si>
  <si>
    <t>QUANT.</t>
  </si>
  <si>
    <t>ITEM</t>
  </si>
  <si>
    <t>TOTAL</t>
  </si>
  <si>
    <t>MUNICÍPIO: Quilombo - SC</t>
  </si>
  <si>
    <t>Data:</t>
  </si>
  <si>
    <t>CÓDIGO (SINAPI/SICRO)</t>
  </si>
  <si>
    <t>DISCRIMINAÇÃO DOS SERVIÇOS</t>
  </si>
  <si>
    <t>CUSTO UNITÁRIO</t>
  </si>
  <si>
    <t>BDI (%)</t>
  </si>
  <si>
    <t>PREÇO UNITÁRIO</t>
  </si>
  <si>
    <t>PREÇO DO SERVIÇO</t>
  </si>
  <si>
    <t>m²</t>
  </si>
  <si>
    <t>1.1</t>
  </si>
  <si>
    <t>m³</t>
  </si>
  <si>
    <t>2.3</t>
  </si>
  <si>
    <t>TOTAL DO ITEM</t>
  </si>
  <si>
    <t>VALOR TOTAL</t>
  </si>
  <si>
    <t>MUNICÍPIO: QUILOMBO - SC</t>
  </si>
  <si>
    <t>Periodicidade das etapas: Mensal</t>
  </si>
  <si>
    <t>PERÍODO</t>
  </si>
  <si>
    <t>Etapa 01</t>
  </si>
  <si>
    <t>Etapa 02</t>
  </si>
  <si>
    <t>Etapa 03</t>
  </si>
  <si>
    <t>Etapa 04</t>
  </si>
  <si>
    <t>Etapa 05</t>
  </si>
  <si>
    <t xml:space="preserve">R$ </t>
  </si>
  <si>
    <t>%</t>
  </si>
  <si>
    <t>1.</t>
  </si>
  <si>
    <t>2.</t>
  </si>
  <si>
    <t>TOTAL NO MÊS (SIMPLES)</t>
  </si>
  <si>
    <t>TOTAL NO MÊS (ACUMULADO)</t>
  </si>
  <si>
    <t>PLANILHA                    A2</t>
  </si>
  <si>
    <t>FOLHA Nº</t>
  </si>
  <si>
    <t>001/001</t>
  </si>
  <si>
    <t>PLANILHA                       A1</t>
  </si>
  <si>
    <t>ASSINATURA:</t>
  </si>
  <si>
    <t>PLANILHA DE CRONOGRAMA FÍSICO-FINANCEIRO</t>
  </si>
  <si>
    <t>PAVIMENTAÇÃO COM PEDRAS IRREGULARES</t>
  </si>
  <si>
    <t>m</t>
  </si>
  <si>
    <t>FONTE</t>
  </si>
  <si>
    <t>SINAPI</t>
  </si>
  <si>
    <t>2.1</t>
  </si>
  <si>
    <t>2.2</t>
  </si>
  <si>
    <t>SERVIÇOS INICIAIS</t>
  </si>
  <si>
    <t>74209/1</t>
  </si>
  <si>
    <t>Placa de obra em chapa de aço galvanizado</t>
  </si>
  <si>
    <t>Embasamento de Material Granular - Pó de Pedra</t>
  </si>
  <si>
    <t>73817/1</t>
  </si>
  <si>
    <t>2.4</t>
  </si>
  <si>
    <t>Regularização e compactação de Subleito até 20 cm de espessura</t>
  </si>
  <si>
    <t>Assentamento de Meio Fio confeccionado em concreto pré fabricado, dimensões 100x10x30 cm (Comprimento x Largura x Altura).</t>
  </si>
  <si>
    <t>Janeiro de 2018</t>
  </si>
  <si>
    <t>NOME E Nº CREA/CAU DO RESPONSÁVEL TÉCNICO: 
FABIANA GRANDO      -        CREA/SC 125595-6</t>
  </si>
  <si>
    <t>NOME: FABIANA GRANDO
Nº CREA/SC: 125595-6</t>
  </si>
  <si>
    <t>DRENAGEM</t>
  </si>
  <si>
    <t>3.</t>
  </si>
  <si>
    <t>3.1</t>
  </si>
  <si>
    <t>Caixa coletora com grade de ferro barra chata 5/16", de alvenaria de tijolo maciço (6x10x20) com paredes de uma vez (0,20M) com argamassa 1:4 cimento:areia, base de concreto fck = 10MPa, inclusive escavação e reaterro</t>
  </si>
  <si>
    <t>und</t>
  </si>
  <si>
    <t>Tubo de concreto para redes coletoras de águas pluviais, diâmetro de 400 mm, junta rígida, - incluso escavação das valas - Fornecimento e assentamento</t>
  </si>
  <si>
    <t>Tubo de concreto para redes coletoras de águas pluviais, diâmetro de 600 mm, junta rígida, - incluso escavação das valas - Fornecimento e assentamento</t>
  </si>
  <si>
    <t>3.2</t>
  </si>
  <si>
    <t>3.3</t>
  </si>
  <si>
    <t>PLANILHA ORÇAMENTARIA (GLOBAL)</t>
  </si>
  <si>
    <t>PROJETO: Pavimentação com pedras irregulares na Rua Regina Sponchiado e Rua Tiradentes no Centro, na Rua José Nunes, no Bairro Nossa Senhora Aparecida e na EMQ 111 na Linha Vista Alegre - Quilombo/SC                                                     ÁREA: 9.411,00 m²</t>
  </si>
  <si>
    <t>LOCALIZAÇÃO: Rua Regina Sponchiado e Rua Tiradentes no Centro, Rua José Nunes no Bairro Nossa Senhora Aparecida e EMQ 111 na Linha Vista Alegre - Quilombo - SC</t>
  </si>
  <si>
    <t>PROJETO: Pavimentação com pedras irregulares na Rua Regina Sponchiado e Rua Tiradentes no Centro, na Rua José Nunes no Bairro Nossa Senhora Aparecida e na EMQ 111 na Linha Vista Alegre - Quilombo/SC                                       ÁREA: 9,411,00 m²</t>
  </si>
  <si>
    <t xml:space="preserve">Pavimentação de Pedra Irregular - inclusive transporte das pedras, rejunte de pó de pedra e compactação </t>
  </si>
  <si>
    <t>LOCALIZAÇÃO: Rua Regina Sponchiado e Rua Tiradentes no Centro, na Rua José Nunes no Bairro Nossa Senhora Aparecida e EMQ 111 na Linha Vista Alegre - Quilombo -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</si>
</sst>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9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4" borderId="1" xfId="0" applyFill="1" applyBorder="1" applyAlignment="1">
      <alignment horizontal="left" vertical="top"/>
    </xf>
    <xf numFmtId="0" fontId="0" fillId="0" borderId="1" xfId="0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top"/>
    </xf>
    <xf numFmtId="4" fontId="0" fillId="4" borderId="1" xfId="0" applyNumberFormat="1" applyFill="1" applyBorder="1" applyAlignment="1">
      <alignment horizontal="right" vertical="top"/>
    </xf>
    <xf numFmtId="10" fontId="0" fillId="0" borderId="1" xfId="1" applyNumberFormat="1" applyFont="1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164" fontId="0" fillId="4" borderId="1" xfId="0" applyNumberFormat="1" applyFill="1" applyBorder="1" applyAlignment="1">
      <alignment horizontal="right" vertical="top"/>
    </xf>
    <xf numFmtId="9" fontId="0" fillId="4" borderId="1" xfId="1" applyFont="1" applyFill="1" applyBorder="1" applyAlignment="1">
      <alignment horizontal="center" vertical="top"/>
    </xf>
    <xf numFmtId="10" fontId="0" fillId="4" borderId="1" xfId="0" applyNumberFormat="1" applyFill="1" applyBorder="1" applyAlignment="1">
      <alignment horizontal="center" vertical="top"/>
    </xf>
    <xf numFmtId="10" fontId="0" fillId="4" borderId="1" xfId="1" applyNumberFormat="1" applyFont="1" applyFill="1" applyBorder="1" applyAlignment="1">
      <alignment horizontal="center" vertical="top"/>
    </xf>
    <xf numFmtId="164" fontId="4" fillId="4" borderId="1" xfId="0" applyNumberFormat="1" applyFont="1" applyFill="1" applyBorder="1" applyAlignment="1">
      <alignment horizontal="right" vertical="top"/>
    </xf>
    <xf numFmtId="9" fontId="4" fillId="4" borderId="1" xfId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right" vertical="top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10" fontId="8" fillId="0" borderId="1" xfId="1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top"/>
    </xf>
    <xf numFmtId="0" fontId="7" fillId="4" borderId="11" xfId="0" applyFont="1" applyFill="1" applyBorder="1" applyAlignment="1">
      <alignment vertical="top"/>
    </xf>
    <xf numFmtId="4" fontId="7" fillId="4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2" fontId="8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0" fillId="0" borderId="0" xfId="0" applyFont="1" applyAlignment="1">
      <alignment wrapText="1"/>
    </xf>
    <xf numFmtId="0" fontId="4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 wrapText="1"/>
    </xf>
    <xf numFmtId="0" fontId="10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top"/>
    </xf>
    <xf numFmtId="0" fontId="7" fillId="4" borderId="12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14" fontId="2" fillId="2" borderId="5" xfId="0" applyNumberFormat="1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left" vertical="center"/>
    </xf>
    <xf numFmtId="49" fontId="0" fillId="0" borderId="8" xfId="0" applyNumberForma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14" fontId="0" fillId="2" borderId="5" xfId="0" applyNumberForma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</cellXfs>
  <cellStyles count="5">
    <cellStyle name="Normal" xfId="0" builtinId="0"/>
    <cellStyle name="Normal 2" xfId="2"/>
    <cellStyle name="Porcentagem" xfId="1" builtinId="5"/>
    <cellStyle name="Porcentagem 2" xfId="3"/>
    <cellStyle name="Vírgula 2" xfId="4"/>
  </cellStyles>
  <dxfs count="0"/>
  <tableStyles count="0" defaultTableStyle="TableStyleMedium9" defaultPivotStyle="PivotStyleLight16"/>
  <colors>
    <mruColors>
      <color rgb="FFB2B2B2"/>
      <color rgb="FF00CC66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opLeftCell="A7" workbookViewId="0">
      <selection activeCell="J19" sqref="J19"/>
    </sheetView>
  </sheetViews>
  <sheetFormatPr defaultRowHeight="12.75" x14ac:dyDescent="0.2"/>
  <cols>
    <col min="1" max="1" width="9.33203125" style="19"/>
    <col min="2" max="2" width="11.6640625" style="19" bestFit="1" customWidth="1"/>
    <col min="3" max="3" width="17.1640625" style="17" customWidth="1"/>
    <col min="4" max="4" width="82.83203125" style="17" customWidth="1"/>
    <col min="5" max="5" width="9.33203125" style="19"/>
    <col min="6" max="6" width="9.33203125" style="20"/>
    <col min="7" max="7" width="11.5" style="20" customWidth="1"/>
    <col min="8" max="8" width="9.33203125" style="20"/>
    <col min="9" max="9" width="12.5" style="20" customWidth="1"/>
    <col min="10" max="10" width="11.6640625" style="20" bestFit="1" customWidth="1"/>
    <col min="11" max="11" width="9.33203125" style="17"/>
    <col min="12" max="12" width="11.6640625" style="17" bestFit="1" customWidth="1"/>
    <col min="13" max="13" width="10.1640625" style="17" bestFit="1" customWidth="1"/>
    <col min="14" max="16384" width="9.33203125" style="17"/>
  </cols>
  <sheetData>
    <row r="1" spans="1:10" ht="24.75" customHeight="1" x14ac:dyDescent="0.2">
      <c r="A1" s="77" t="s">
        <v>64</v>
      </c>
      <c r="B1" s="78"/>
      <c r="C1" s="78"/>
      <c r="D1" s="78"/>
      <c r="E1" s="78"/>
      <c r="F1" s="78"/>
      <c r="G1" s="78"/>
      <c r="H1" s="78"/>
      <c r="I1" s="79" t="s">
        <v>35</v>
      </c>
      <c r="J1" s="80"/>
    </row>
    <row r="2" spans="1:10" x14ac:dyDescent="0.2">
      <c r="A2" s="81" t="s">
        <v>4</v>
      </c>
      <c r="B2" s="81"/>
      <c r="C2" s="81"/>
      <c r="D2" s="81"/>
      <c r="E2" s="81"/>
      <c r="F2" s="81"/>
      <c r="G2" s="81"/>
      <c r="H2" s="81"/>
      <c r="I2" s="82" t="s">
        <v>33</v>
      </c>
      <c r="J2" s="83"/>
    </row>
    <row r="3" spans="1:10" x14ac:dyDescent="0.2">
      <c r="A3" s="84" t="s">
        <v>65</v>
      </c>
      <c r="B3" s="85"/>
      <c r="C3" s="85"/>
      <c r="D3" s="85"/>
      <c r="E3" s="85"/>
      <c r="F3" s="85"/>
      <c r="G3" s="85"/>
      <c r="H3" s="85"/>
      <c r="I3" s="86" t="s">
        <v>34</v>
      </c>
      <c r="J3" s="87"/>
    </row>
    <row r="4" spans="1:10" ht="14.25" customHeight="1" x14ac:dyDescent="0.2">
      <c r="A4" s="85"/>
      <c r="B4" s="85"/>
      <c r="C4" s="85"/>
      <c r="D4" s="85"/>
      <c r="E4" s="85"/>
      <c r="F4" s="85"/>
      <c r="G4" s="85"/>
      <c r="H4" s="85"/>
      <c r="I4" s="88"/>
      <c r="J4" s="89"/>
    </row>
    <row r="5" spans="1:10" x14ac:dyDescent="0.2">
      <c r="A5" s="96" t="s">
        <v>66</v>
      </c>
      <c r="B5" s="97"/>
      <c r="C5" s="97"/>
      <c r="D5" s="97"/>
      <c r="E5" s="97"/>
      <c r="F5" s="97"/>
      <c r="G5" s="97"/>
      <c r="H5" s="97"/>
      <c r="I5" s="98" t="s">
        <v>5</v>
      </c>
      <c r="J5" s="99"/>
    </row>
    <row r="6" spans="1:10" x14ac:dyDescent="0.2">
      <c r="A6" s="97"/>
      <c r="B6" s="97"/>
      <c r="C6" s="97"/>
      <c r="D6" s="97"/>
      <c r="E6" s="97"/>
      <c r="F6" s="97"/>
      <c r="G6" s="97"/>
      <c r="H6" s="97"/>
      <c r="I6" s="100" t="s">
        <v>52</v>
      </c>
      <c r="J6" s="101"/>
    </row>
    <row r="7" spans="1:10" x14ac:dyDescent="0.2">
      <c r="A7" s="104"/>
      <c r="B7" s="105"/>
      <c r="C7" s="105"/>
      <c r="D7" s="105"/>
      <c r="E7" s="105"/>
      <c r="F7" s="105"/>
      <c r="G7" s="105"/>
      <c r="H7" s="105"/>
      <c r="I7" s="102"/>
      <c r="J7" s="103"/>
    </row>
    <row r="8" spans="1:10" ht="4.5" customHeight="1" x14ac:dyDescent="0.2">
      <c r="A8" s="18"/>
      <c r="J8" s="21"/>
    </row>
    <row r="9" spans="1:10" ht="38.25" x14ac:dyDescent="0.2">
      <c r="A9" s="22" t="s">
        <v>2</v>
      </c>
      <c r="B9" s="43" t="s">
        <v>40</v>
      </c>
      <c r="C9" s="23" t="s">
        <v>6</v>
      </c>
      <c r="D9" s="22" t="s">
        <v>7</v>
      </c>
      <c r="E9" s="22" t="s">
        <v>0</v>
      </c>
      <c r="F9" s="22" t="s">
        <v>1</v>
      </c>
      <c r="G9" s="23" t="s">
        <v>8</v>
      </c>
      <c r="H9" s="22" t="s">
        <v>9</v>
      </c>
      <c r="I9" s="23" t="s">
        <v>10</v>
      </c>
      <c r="J9" s="23" t="s">
        <v>11</v>
      </c>
    </row>
    <row r="10" spans="1:10" x14ac:dyDescent="0.2">
      <c r="A10" s="41" t="s">
        <v>28</v>
      </c>
      <c r="B10" s="41"/>
      <c r="C10" s="29"/>
      <c r="D10" s="46" t="s">
        <v>44</v>
      </c>
      <c r="E10" s="31"/>
      <c r="F10" s="32"/>
      <c r="G10" s="32"/>
      <c r="H10" s="32"/>
      <c r="I10" s="32"/>
      <c r="J10" s="32"/>
    </row>
    <row r="11" spans="1:10" x14ac:dyDescent="0.2">
      <c r="A11" s="39" t="s">
        <v>13</v>
      </c>
      <c r="B11" s="55" t="s">
        <v>41</v>
      </c>
      <c r="C11" s="55" t="s">
        <v>45</v>
      </c>
      <c r="D11" s="42" t="s">
        <v>46</v>
      </c>
      <c r="E11" s="39" t="s">
        <v>12</v>
      </c>
      <c r="F11" s="34">
        <v>6</v>
      </c>
      <c r="G11" s="34">
        <v>220</v>
      </c>
      <c r="H11" s="26">
        <v>0.21</v>
      </c>
      <c r="I11" s="25">
        <f>ROUND((G11*(1+H11)),2)</f>
        <v>266.2</v>
      </c>
      <c r="J11" s="25">
        <f>I11*F11</f>
        <v>1597.1999999999998</v>
      </c>
    </row>
    <row r="12" spans="1:10" x14ac:dyDescent="0.2">
      <c r="A12" s="24"/>
      <c r="B12" s="24"/>
      <c r="C12" s="27"/>
      <c r="D12" s="106" t="s">
        <v>16</v>
      </c>
      <c r="E12" s="106"/>
      <c r="F12" s="106"/>
      <c r="G12" s="106"/>
      <c r="H12" s="106"/>
      <c r="I12" s="106"/>
      <c r="J12" s="28">
        <f>SUM(J11:J11)</f>
        <v>1597.1999999999998</v>
      </c>
    </row>
    <row r="13" spans="1:10" x14ac:dyDescent="0.2">
      <c r="A13" s="41" t="s">
        <v>29</v>
      </c>
      <c r="B13" s="41"/>
      <c r="C13" s="29"/>
      <c r="D13" s="30" t="s">
        <v>38</v>
      </c>
      <c r="E13" s="31"/>
      <c r="F13" s="32"/>
      <c r="G13" s="32"/>
      <c r="H13" s="32"/>
      <c r="I13" s="32"/>
      <c r="J13" s="32"/>
    </row>
    <row r="14" spans="1:10" x14ac:dyDescent="0.2">
      <c r="A14" s="39" t="s">
        <v>42</v>
      </c>
      <c r="B14" s="39" t="s">
        <v>41</v>
      </c>
      <c r="C14" s="44">
        <v>72961</v>
      </c>
      <c r="D14" s="40" t="s">
        <v>50</v>
      </c>
      <c r="E14" s="39" t="s">
        <v>12</v>
      </c>
      <c r="F14" s="25">
        <f>3477+2240+915+2779</f>
        <v>9411</v>
      </c>
      <c r="G14" s="25">
        <v>1.1499999999999999</v>
      </c>
      <c r="H14" s="26">
        <v>0.21</v>
      </c>
      <c r="I14" s="25">
        <f>ROUND((G14*(1+H14)),2)</f>
        <v>1.39</v>
      </c>
      <c r="J14" s="25">
        <f>I14*F14</f>
        <v>13081.289999999999</v>
      </c>
    </row>
    <row r="15" spans="1:10" x14ac:dyDescent="0.2">
      <c r="A15" s="39" t="s">
        <v>43</v>
      </c>
      <c r="B15" s="39" t="s">
        <v>41</v>
      </c>
      <c r="C15" s="44" t="s">
        <v>48</v>
      </c>
      <c r="D15" s="40" t="s">
        <v>47</v>
      </c>
      <c r="E15" s="39" t="s">
        <v>14</v>
      </c>
      <c r="F15" s="25">
        <f>347.7+224+277.9</f>
        <v>849.6</v>
      </c>
      <c r="G15" s="25">
        <v>70</v>
      </c>
      <c r="H15" s="26">
        <v>0.21</v>
      </c>
      <c r="I15" s="25">
        <f>ROUND((G15*(1+H15)),2)</f>
        <v>84.7</v>
      </c>
      <c r="J15" s="25">
        <f>I15*F15</f>
        <v>71961.12000000001</v>
      </c>
    </row>
    <row r="16" spans="1:10" ht="25.5" x14ac:dyDescent="0.2">
      <c r="A16" s="39" t="s">
        <v>15</v>
      </c>
      <c r="B16" s="39" t="s">
        <v>41</v>
      </c>
      <c r="C16" s="39">
        <v>78785</v>
      </c>
      <c r="D16" s="59" t="s">
        <v>68</v>
      </c>
      <c r="E16" s="39" t="s">
        <v>12</v>
      </c>
      <c r="F16" s="25">
        <f>3477+2240+915+2779</f>
        <v>9411</v>
      </c>
      <c r="G16" s="25">
        <v>20.7</v>
      </c>
      <c r="H16" s="26">
        <v>0.21</v>
      </c>
      <c r="I16" s="25">
        <f>ROUND((G16*(1+H16)),2)</f>
        <v>25.05</v>
      </c>
      <c r="J16" s="25">
        <f>I16*F16</f>
        <v>235745.55000000002</v>
      </c>
    </row>
    <row r="17" spans="1:12" ht="25.5" x14ac:dyDescent="0.2">
      <c r="A17" s="39" t="s">
        <v>49</v>
      </c>
      <c r="B17" s="39" t="s">
        <v>41</v>
      </c>
      <c r="C17" s="39">
        <v>94273</v>
      </c>
      <c r="D17" s="72" t="s">
        <v>51</v>
      </c>
      <c r="E17" s="39" t="s">
        <v>39</v>
      </c>
      <c r="F17" s="25">
        <f>1058+349+284+1054</f>
        <v>2745</v>
      </c>
      <c r="G17" s="25">
        <v>20.5</v>
      </c>
      <c r="H17" s="26">
        <v>0.21</v>
      </c>
      <c r="I17" s="25">
        <f>ROUND((G17*(1+H17)),2)</f>
        <v>24.81</v>
      </c>
      <c r="J17" s="25">
        <f>I17*F17</f>
        <v>68103.45</v>
      </c>
    </row>
    <row r="18" spans="1:12" x14ac:dyDescent="0.2">
      <c r="A18" s="24"/>
      <c r="B18" s="24"/>
      <c r="C18" s="33"/>
      <c r="D18" s="106" t="s">
        <v>16</v>
      </c>
      <c r="E18" s="106"/>
      <c r="F18" s="106"/>
      <c r="G18" s="106"/>
      <c r="H18" s="106"/>
      <c r="I18" s="106"/>
      <c r="J18" s="28">
        <f>SUM(J14:J17)</f>
        <v>388891.41000000003</v>
      </c>
    </row>
    <row r="19" spans="1:12" x14ac:dyDescent="0.2">
      <c r="A19" s="41" t="s">
        <v>56</v>
      </c>
      <c r="B19" s="41"/>
      <c r="C19" s="29"/>
      <c r="D19" s="46" t="s">
        <v>55</v>
      </c>
      <c r="E19" s="31"/>
      <c r="F19" s="32"/>
      <c r="G19" s="32"/>
      <c r="H19" s="32"/>
      <c r="I19" s="32"/>
      <c r="J19" s="32"/>
    </row>
    <row r="20" spans="1:12" ht="25.5" x14ac:dyDescent="0.2">
      <c r="A20" s="39" t="s">
        <v>57</v>
      </c>
      <c r="B20" s="39" t="s">
        <v>41</v>
      </c>
      <c r="C20" s="44">
        <v>92210</v>
      </c>
      <c r="D20" s="76" t="s">
        <v>60</v>
      </c>
      <c r="E20" s="39" t="s">
        <v>39</v>
      </c>
      <c r="F20" s="25">
        <v>90</v>
      </c>
      <c r="G20" s="25">
        <v>70</v>
      </c>
      <c r="H20" s="26">
        <v>0.21</v>
      </c>
      <c r="I20" s="25">
        <f>ROUND((G20*(1+H20)),2)</f>
        <v>84.7</v>
      </c>
      <c r="J20" s="25">
        <f>I20*F20</f>
        <v>7623</v>
      </c>
    </row>
    <row r="21" spans="1:12" ht="25.5" x14ac:dyDescent="0.2">
      <c r="A21" s="39" t="s">
        <v>62</v>
      </c>
      <c r="B21" s="39" t="s">
        <v>41</v>
      </c>
      <c r="C21" s="44">
        <v>92212</v>
      </c>
      <c r="D21" s="76" t="s">
        <v>61</v>
      </c>
      <c r="E21" s="39" t="s">
        <v>39</v>
      </c>
      <c r="F21" s="25">
        <f>56+94</f>
        <v>150</v>
      </c>
      <c r="G21" s="25">
        <v>90</v>
      </c>
      <c r="H21" s="26">
        <v>0.21</v>
      </c>
      <c r="I21" s="25">
        <f>ROUND((G21*(1+H21)),2)</f>
        <v>108.9</v>
      </c>
      <c r="J21" s="25">
        <f>I21*F21</f>
        <v>16335</v>
      </c>
    </row>
    <row r="22" spans="1:12" ht="38.25" x14ac:dyDescent="0.2">
      <c r="A22" s="39" t="s">
        <v>63</v>
      </c>
      <c r="B22" s="39" t="s">
        <v>41</v>
      </c>
      <c r="C22" s="44">
        <v>90875</v>
      </c>
      <c r="D22" s="75" t="s">
        <v>58</v>
      </c>
      <c r="E22" s="39" t="s">
        <v>59</v>
      </c>
      <c r="F22" s="25">
        <f>4+2</f>
        <v>6</v>
      </c>
      <c r="G22" s="25">
        <v>1200</v>
      </c>
      <c r="H22" s="26">
        <v>0.21</v>
      </c>
      <c r="I22" s="25">
        <f>ROUND((G22*(1+H22)),2)</f>
        <v>1452</v>
      </c>
      <c r="J22" s="25">
        <f>I22*F22</f>
        <v>8712</v>
      </c>
    </row>
    <row r="23" spans="1:12" x14ac:dyDescent="0.2">
      <c r="A23" s="24"/>
      <c r="B23" s="24"/>
      <c r="C23" s="33"/>
      <c r="D23" s="106" t="s">
        <v>16</v>
      </c>
      <c r="E23" s="106"/>
      <c r="F23" s="106"/>
      <c r="G23" s="106"/>
      <c r="H23" s="106"/>
      <c r="I23" s="106"/>
      <c r="J23" s="28">
        <f>SUM(J20:J22)</f>
        <v>32670</v>
      </c>
    </row>
    <row r="24" spans="1:12" x14ac:dyDescent="0.2">
      <c r="A24" s="36"/>
      <c r="B24" s="37"/>
      <c r="C24" s="37"/>
      <c r="D24" s="90" t="s">
        <v>17</v>
      </c>
      <c r="E24" s="90"/>
      <c r="F24" s="90"/>
      <c r="G24" s="90"/>
      <c r="H24" s="90"/>
      <c r="I24" s="91"/>
      <c r="J24" s="38">
        <f>J12+J18+J23</f>
        <v>423158.61000000004</v>
      </c>
      <c r="L24" s="35"/>
    </row>
    <row r="25" spans="1:12" x14ac:dyDescent="0.2">
      <c r="A25" s="18"/>
      <c r="J25" s="21"/>
    </row>
    <row r="26" spans="1:12" x14ac:dyDescent="0.2">
      <c r="A26" s="92" t="s">
        <v>54</v>
      </c>
      <c r="B26" s="93"/>
      <c r="C26" s="94"/>
      <c r="D26" s="94"/>
      <c r="E26" s="94"/>
      <c r="F26" s="94"/>
      <c r="G26" s="94"/>
      <c r="H26" s="95" t="s">
        <v>36</v>
      </c>
      <c r="I26" s="94"/>
      <c r="J26" s="94"/>
      <c r="L26" s="48"/>
    </row>
    <row r="27" spans="1:12" ht="28.5" customHeight="1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L27" s="50"/>
    </row>
    <row r="29" spans="1:12" x14ac:dyDescent="0.2">
      <c r="J29" s="53"/>
    </row>
    <row r="31" spans="1:12" x14ac:dyDescent="0.2">
      <c r="D31" s="60"/>
      <c r="E31" s="61"/>
      <c r="F31" s="62"/>
      <c r="G31" s="62"/>
      <c r="H31" s="62"/>
      <c r="I31" s="62"/>
      <c r="J31" s="62"/>
      <c r="K31" s="63"/>
    </row>
    <row r="32" spans="1:12" x14ac:dyDescent="0.2">
      <c r="D32" s="64"/>
      <c r="E32" s="65"/>
      <c r="F32" s="66"/>
      <c r="G32" s="66"/>
      <c r="H32" s="67"/>
      <c r="I32" s="68"/>
      <c r="J32" s="68"/>
      <c r="K32" s="68"/>
    </row>
    <row r="33" spans="4:13" x14ac:dyDescent="0.2">
      <c r="D33" s="69"/>
      <c r="E33" s="65"/>
      <c r="F33" s="66"/>
      <c r="G33" s="66"/>
      <c r="H33" s="67"/>
      <c r="I33" s="68"/>
      <c r="J33" s="68"/>
      <c r="K33" s="68"/>
    </row>
    <row r="34" spans="4:13" x14ac:dyDescent="0.2">
      <c r="D34" s="69"/>
      <c r="E34" s="65"/>
      <c r="F34" s="70"/>
      <c r="G34" s="66"/>
      <c r="H34" s="67"/>
      <c r="I34" s="68"/>
      <c r="J34" s="68"/>
      <c r="K34" s="68"/>
    </row>
    <row r="35" spans="4:13" x14ac:dyDescent="0.2">
      <c r="D35" s="69"/>
      <c r="E35" s="65"/>
      <c r="F35" s="66"/>
      <c r="G35" s="66"/>
      <c r="H35" s="67"/>
      <c r="I35" s="68"/>
      <c r="J35" s="68"/>
      <c r="K35" s="71"/>
    </row>
    <row r="36" spans="4:13" x14ac:dyDescent="0.2">
      <c r="D36" s="47"/>
      <c r="E36" s="48"/>
      <c r="F36" s="49"/>
      <c r="G36" s="49"/>
      <c r="H36" s="49"/>
      <c r="I36" s="52"/>
      <c r="J36" s="51"/>
      <c r="M36" s="54"/>
    </row>
  </sheetData>
  <mergeCells count="16">
    <mergeCell ref="D24:I24"/>
    <mergeCell ref="A26:G27"/>
    <mergeCell ref="H26:J27"/>
    <mergeCell ref="A5:H6"/>
    <mergeCell ref="I5:J5"/>
    <mergeCell ref="I6:J7"/>
    <mergeCell ref="A7:H7"/>
    <mergeCell ref="D12:I12"/>
    <mergeCell ref="D18:I18"/>
    <mergeCell ref="D23:I23"/>
    <mergeCell ref="A1:H1"/>
    <mergeCell ref="I1:J1"/>
    <mergeCell ref="A2:H2"/>
    <mergeCell ref="I2:J2"/>
    <mergeCell ref="A3:H4"/>
    <mergeCell ref="I3:J4"/>
  </mergeCells>
  <pageMargins left="0.511811024" right="0.511811024" top="0.78740157499999996" bottom="0.78740157499999996" header="0.31496062000000002" footer="0.31496062000000002"/>
  <pageSetup paperSize="9" scale="78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workbookViewId="0">
      <selection activeCell="H11" sqref="H11"/>
    </sheetView>
  </sheetViews>
  <sheetFormatPr defaultRowHeight="12.75" x14ac:dyDescent="0.2"/>
  <cols>
    <col min="2" max="2" width="47.83203125" bestFit="1" customWidth="1"/>
    <col min="3" max="3" width="10.1640625" bestFit="1" customWidth="1"/>
    <col min="4" max="4" width="9.1640625" customWidth="1"/>
    <col min="5" max="5" width="10.1640625" bestFit="1" customWidth="1"/>
    <col min="6" max="6" width="9.1640625" customWidth="1"/>
    <col min="7" max="7" width="10.1640625" bestFit="1" customWidth="1"/>
    <col min="8" max="8" width="9.1640625" customWidth="1"/>
    <col min="9" max="9" width="10.1640625" bestFit="1" customWidth="1"/>
    <col min="10" max="10" width="9.1640625" customWidth="1"/>
    <col min="12" max="12" width="9.1640625" customWidth="1"/>
    <col min="13" max="13" width="14.5" bestFit="1" customWidth="1"/>
  </cols>
  <sheetData>
    <row r="1" spans="1:16" ht="27.75" customHeight="1" x14ac:dyDescent="0.2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123" t="s">
        <v>32</v>
      </c>
      <c r="N1" s="124"/>
    </row>
    <row r="2" spans="1:16" x14ac:dyDescent="0.2">
      <c r="A2" s="125" t="s">
        <v>18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6" t="s">
        <v>33</v>
      </c>
      <c r="N2" s="127"/>
    </row>
    <row r="3" spans="1:16" x14ac:dyDescent="0.2">
      <c r="A3" s="128" t="s">
        <v>67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29" t="s">
        <v>34</v>
      </c>
      <c r="N3" s="130"/>
    </row>
    <row r="4" spans="1:16" ht="15" customHeigh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31"/>
      <c r="N4" s="132"/>
    </row>
    <row r="5" spans="1:16" x14ac:dyDescent="0.2">
      <c r="A5" s="128" t="s">
        <v>69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33" t="s">
        <v>5</v>
      </c>
      <c r="N5" s="134"/>
    </row>
    <row r="6" spans="1:16" x14ac:dyDescent="0.2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35" t="s">
        <v>52</v>
      </c>
      <c r="N6" s="136"/>
    </row>
    <row r="7" spans="1:16" x14ac:dyDescent="0.2">
      <c r="A7" s="104"/>
      <c r="B7" s="104"/>
      <c r="C7" s="104"/>
      <c r="D7" s="104"/>
      <c r="E7" s="104"/>
      <c r="F7" s="104"/>
      <c r="G7" s="104" t="s">
        <v>19</v>
      </c>
      <c r="H7" s="104"/>
      <c r="I7" s="104"/>
      <c r="J7" s="104"/>
      <c r="K7" s="104"/>
      <c r="L7" s="104"/>
      <c r="M7" s="137"/>
      <c r="N7" s="138"/>
    </row>
    <row r="8" spans="1:16" ht="6" customHeight="1" x14ac:dyDescent="0.2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8"/>
      <c r="N8" s="9"/>
    </row>
    <row r="9" spans="1:16" x14ac:dyDescent="0.2">
      <c r="A9" s="117" t="s">
        <v>2</v>
      </c>
      <c r="B9" s="117" t="s">
        <v>7</v>
      </c>
      <c r="C9" s="118" t="s">
        <v>20</v>
      </c>
      <c r="D9" s="118"/>
      <c r="E9" s="118"/>
      <c r="F9" s="118"/>
      <c r="G9" s="118"/>
      <c r="H9" s="118"/>
      <c r="I9" s="118"/>
      <c r="J9" s="118"/>
      <c r="K9" s="118"/>
      <c r="L9" s="118"/>
      <c r="M9" s="119" t="s">
        <v>3</v>
      </c>
      <c r="N9" s="117"/>
    </row>
    <row r="10" spans="1:16" x14ac:dyDescent="0.2">
      <c r="A10" s="117"/>
      <c r="B10" s="117"/>
      <c r="C10" s="118" t="s">
        <v>21</v>
      </c>
      <c r="D10" s="118"/>
      <c r="E10" s="118" t="s">
        <v>22</v>
      </c>
      <c r="F10" s="118"/>
      <c r="G10" s="118" t="s">
        <v>23</v>
      </c>
      <c r="H10" s="118"/>
      <c r="I10" s="118" t="s">
        <v>24</v>
      </c>
      <c r="J10" s="118"/>
      <c r="K10" s="118" t="s">
        <v>25</v>
      </c>
      <c r="L10" s="118"/>
      <c r="M10" s="119"/>
      <c r="N10" s="117"/>
    </row>
    <row r="11" spans="1:16" x14ac:dyDescent="0.2">
      <c r="A11" s="117"/>
      <c r="B11" s="117"/>
      <c r="C11" s="57" t="s">
        <v>26</v>
      </c>
      <c r="D11" s="57" t="s">
        <v>27</v>
      </c>
      <c r="E11" s="57" t="s">
        <v>26</v>
      </c>
      <c r="F11" s="57" t="s">
        <v>27</v>
      </c>
      <c r="G11" s="57" t="s">
        <v>26</v>
      </c>
      <c r="H11" s="57" t="s">
        <v>27</v>
      </c>
      <c r="I11" s="57" t="s">
        <v>26</v>
      </c>
      <c r="J11" s="57" t="s">
        <v>27</v>
      </c>
      <c r="K11" s="57" t="s">
        <v>26</v>
      </c>
      <c r="L11" s="57" t="s">
        <v>27</v>
      </c>
      <c r="M11" s="56" t="s">
        <v>26</v>
      </c>
      <c r="N11" s="57" t="s">
        <v>27</v>
      </c>
    </row>
    <row r="12" spans="1:16" x14ac:dyDescent="0.2">
      <c r="A12" s="5" t="s">
        <v>28</v>
      </c>
      <c r="B12" s="16" t="s">
        <v>44</v>
      </c>
      <c r="C12" s="4">
        <f>M12</f>
        <v>1597.1999999999998</v>
      </c>
      <c r="D12" s="7">
        <f>C12/M12</f>
        <v>1</v>
      </c>
      <c r="E12" s="4"/>
      <c r="F12" s="7"/>
      <c r="G12" s="4"/>
      <c r="H12" s="7"/>
      <c r="I12" s="3"/>
      <c r="J12" s="1"/>
      <c r="K12" s="3"/>
      <c r="L12" s="58"/>
      <c r="M12" s="10">
        <f>Orçamento!J12</f>
        <v>1597.1999999999998</v>
      </c>
      <c r="N12" s="11">
        <v>1</v>
      </c>
    </row>
    <row r="13" spans="1:16" x14ac:dyDescent="0.2">
      <c r="A13" s="5" t="s">
        <v>29</v>
      </c>
      <c r="B13" s="16" t="s">
        <v>38</v>
      </c>
      <c r="C13" s="4">
        <f>M13/4</f>
        <v>97222.852500000008</v>
      </c>
      <c r="D13" s="7">
        <f>C13/M13</f>
        <v>0.25</v>
      </c>
      <c r="E13" s="4">
        <f>M13/4</f>
        <v>97222.852500000008</v>
      </c>
      <c r="F13" s="7">
        <f>E13/M13</f>
        <v>0.25</v>
      </c>
      <c r="G13" s="4">
        <f>M13/4</f>
        <v>97222.852500000008</v>
      </c>
      <c r="H13" s="7">
        <f>G13/M13</f>
        <v>0.25</v>
      </c>
      <c r="I13" s="4">
        <f>M13/4</f>
        <v>97222.852500000008</v>
      </c>
      <c r="J13" s="7">
        <f>I13/M13</f>
        <v>0.25</v>
      </c>
      <c r="K13" s="3"/>
      <c r="L13" s="58"/>
      <c r="M13" s="10">
        <f>Orçamento!J18</f>
        <v>388891.41000000003</v>
      </c>
      <c r="N13" s="11">
        <v>1</v>
      </c>
    </row>
    <row r="14" spans="1:16" x14ac:dyDescent="0.2">
      <c r="A14" s="5" t="s">
        <v>56</v>
      </c>
      <c r="B14" s="73" t="s">
        <v>55</v>
      </c>
      <c r="C14" s="4">
        <f>M14</f>
        <v>32670</v>
      </c>
      <c r="D14" s="7">
        <f>C14/M14</f>
        <v>1</v>
      </c>
      <c r="E14" s="4"/>
      <c r="F14" s="7"/>
      <c r="G14" s="4"/>
      <c r="H14" s="7"/>
      <c r="I14" s="4"/>
      <c r="J14" s="7"/>
      <c r="K14" s="3"/>
      <c r="L14" s="74"/>
      <c r="M14" s="10">
        <f>Orçamento!J23</f>
        <v>32670</v>
      </c>
      <c r="N14" s="11">
        <v>1</v>
      </c>
    </row>
    <row r="15" spans="1:16" x14ac:dyDescent="0.2">
      <c r="A15" s="5"/>
      <c r="B15" s="16"/>
      <c r="C15" s="3"/>
      <c r="D15" s="1"/>
      <c r="E15" s="3"/>
      <c r="F15" s="1"/>
      <c r="G15" s="3"/>
      <c r="H15" s="1"/>
      <c r="I15" s="4"/>
      <c r="J15" s="1"/>
      <c r="K15" s="3"/>
      <c r="L15" s="58"/>
      <c r="M15" s="10"/>
      <c r="N15" s="11"/>
    </row>
    <row r="16" spans="1:16" x14ac:dyDescent="0.2">
      <c r="A16" s="107" t="s">
        <v>30</v>
      </c>
      <c r="B16" s="108"/>
      <c r="C16" s="6">
        <f>SUM(C12:C15)</f>
        <v>131490.05249999999</v>
      </c>
      <c r="D16" s="12">
        <f>C16/M16</f>
        <v>0.31073467345967504</v>
      </c>
      <c r="E16" s="6">
        <f>SUM(E12:E15)</f>
        <v>97222.852500000008</v>
      </c>
      <c r="F16" s="13">
        <f>E16/M16</f>
        <v>0.22975510884677497</v>
      </c>
      <c r="G16" s="6">
        <f>SUM(G12:G15)</f>
        <v>97222.852500000008</v>
      </c>
      <c r="H16" s="13">
        <f>G16/M16</f>
        <v>0.22975510884677497</v>
      </c>
      <c r="I16" s="6">
        <f>I13</f>
        <v>97222.852500000008</v>
      </c>
      <c r="J16" s="13">
        <f>I16/M16</f>
        <v>0.22975510884677497</v>
      </c>
      <c r="K16" s="2"/>
      <c r="L16" s="2"/>
      <c r="M16" s="14">
        <f>SUM(M12:M15)</f>
        <v>423158.61000000004</v>
      </c>
      <c r="N16" s="15">
        <v>1</v>
      </c>
      <c r="P16" s="45"/>
    </row>
    <row r="17" spans="1:14" x14ac:dyDescent="0.2">
      <c r="A17" s="107" t="s">
        <v>31</v>
      </c>
      <c r="B17" s="108"/>
      <c r="C17" s="6">
        <f>C16</f>
        <v>131490.05249999999</v>
      </c>
      <c r="D17" s="12">
        <f>C17/M16</f>
        <v>0.31073467345967504</v>
      </c>
      <c r="E17" s="6">
        <f t="shared" ref="E17:F17" si="0">E16+C17</f>
        <v>228712.905</v>
      </c>
      <c r="F17" s="12">
        <f t="shared" si="0"/>
        <v>0.54048978230645006</v>
      </c>
      <c r="G17" s="6">
        <f>E17+G16</f>
        <v>325935.75750000001</v>
      </c>
      <c r="H17" s="12">
        <f>F17+H16</f>
        <v>0.77024489115322503</v>
      </c>
      <c r="I17" s="6">
        <f>G17+I16</f>
        <v>423158.61</v>
      </c>
      <c r="J17" s="12">
        <f>H17+J16</f>
        <v>1</v>
      </c>
      <c r="K17" s="2"/>
      <c r="L17" s="2"/>
      <c r="M17" s="2"/>
      <c r="N17" s="2"/>
    </row>
    <row r="18" spans="1:14" ht="12.75" customHeight="1" x14ac:dyDescent="0.2">
      <c r="A18" s="109" t="s">
        <v>53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1"/>
      <c r="L18" s="115" t="s">
        <v>36</v>
      </c>
      <c r="M18" s="116"/>
      <c r="N18" s="116"/>
    </row>
    <row r="19" spans="1:14" ht="24.75" customHeight="1" x14ac:dyDescent="0.2">
      <c r="A19" s="112"/>
      <c r="B19" s="113"/>
      <c r="C19" s="113"/>
      <c r="D19" s="113"/>
      <c r="E19" s="113"/>
      <c r="F19" s="113"/>
      <c r="G19" s="113"/>
      <c r="H19" s="113"/>
      <c r="I19" s="113"/>
      <c r="J19" s="113"/>
      <c r="K19" s="114"/>
      <c r="L19" s="116"/>
      <c r="M19" s="116"/>
      <c r="N19" s="116"/>
    </row>
  </sheetData>
  <mergeCells count="25">
    <mergeCell ref="A8:L8"/>
    <mergeCell ref="A1:L1"/>
    <mergeCell ref="M1:N1"/>
    <mergeCell ref="A2:L2"/>
    <mergeCell ref="M2:N2"/>
    <mergeCell ref="A3:L4"/>
    <mergeCell ref="M3:N4"/>
    <mergeCell ref="A5:L6"/>
    <mergeCell ref="M5:N5"/>
    <mergeCell ref="M6:N7"/>
    <mergeCell ref="A7:F7"/>
    <mergeCell ref="G7:L7"/>
    <mergeCell ref="A16:B16"/>
    <mergeCell ref="A17:B17"/>
    <mergeCell ref="A18:K19"/>
    <mergeCell ref="L18:N19"/>
    <mergeCell ref="A9:A11"/>
    <mergeCell ref="B9:B11"/>
    <mergeCell ref="C9:L9"/>
    <mergeCell ref="M9:N10"/>
    <mergeCell ref="C10:D10"/>
    <mergeCell ref="E10:F10"/>
    <mergeCell ref="G10:H10"/>
    <mergeCell ref="I10:J10"/>
    <mergeCell ref="K10:L10"/>
  </mergeCells>
  <pageMargins left="0.511811024" right="0.511811024" top="0.78740157499999996" bottom="0.78740157499999996" header="0.31496062000000002" footer="0.31496062000000002"/>
  <pageSetup paperSize="9" scale="8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1969_2.pdf</dc:title>
  <dc:creator>Infraestrutura ADR</dc:creator>
  <cp:lastModifiedBy>NKO Informática</cp:lastModifiedBy>
  <cp:lastPrinted>2019-01-17T16:40:34Z</cp:lastPrinted>
  <dcterms:created xsi:type="dcterms:W3CDTF">2017-03-29T20:03:18Z</dcterms:created>
  <dcterms:modified xsi:type="dcterms:W3CDTF">2019-01-28T11:13:22Z</dcterms:modified>
</cp:coreProperties>
</file>